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K:\2025 Уточнение бюджета\5. Октябрь\На Думу\"/>
    </mc:Choice>
  </mc:AlternateContent>
  <bookViews>
    <workbookView xWindow="0" yWindow="0" windowWidth="28800" windowHeight="12135"/>
  </bookViews>
  <sheets>
    <sheet name="Приложение №1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LAST_CELL" localSheetId="0">'Приложение №1'!#REF!</definedName>
    <definedName name="Print_Titles" localSheetId="0">'Приложение №1'!$6:$6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 localSheetId="0">#REF!</definedName>
    <definedName name="ггг">#REF!</definedName>
    <definedName name="гггг" localSheetId="0">[1]доходы!#REF!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</workbook>
</file>

<file path=xl/calcChain.xml><?xml version="1.0" encoding="utf-8"?>
<calcChain xmlns="http://schemas.openxmlformats.org/spreadsheetml/2006/main">
  <c r="C12" i="1" l="1"/>
  <c r="C74" i="1"/>
  <c r="C72" i="1"/>
  <c r="C45" i="1"/>
  <c r="C44" i="1"/>
  <c r="C42" i="1"/>
  <c r="C32" i="1"/>
  <c r="C28" i="1"/>
  <c r="C84" i="1" l="1"/>
  <c r="C85" i="1"/>
  <c r="C86" i="1"/>
  <c r="C83" i="1" l="1"/>
  <c r="C31" i="1" l="1"/>
  <c r="C88" i="1"/>
  <c r="C80" i="1"/>
  <c r="C78" i="1"/>
  <c r="C37" i="1"/>
  <c r="C76" i="1"/>
  <c r="C87" i="1"/>
  <c r="C71" i="1" l="1"/>
  <c r="C29" i="1" l="1"/>
  <c r="C77" i="1" l="1"/>
  <c r="C36" i="1"/>
  <c r="C82" i="1" l="1"/>
  <c r="C81" i="1" s="1"/>
  <c r="C89" i="1"/>
  <c r="C70" i="1"/>
  <c r="C68" i="1"/>
  <c r="C66" i="1"/>
  <c r="C63" i="1"/>
  <c r="C62" i="1"/>
  <c r="C61" i="1"/>
  <c r="C60" i="1"/>
  <c r="C54" i="1"/>
  <c r="C53" i="1"/>
  <c r="C51" i="1"/>
  <c r="C50" i="1"/>
  <c r="C49" i="1"/>
  <c r="C48" i="1"/>
  <c r="C43" i="1"/>
  <c r="C41" i="1"/>
  <c r="C40" i="1" s="1"/>
  <c r="C38" i="1"/>
  <c r="C27" i="1"/>
  <c r="C23" i="1"/>
  <c r="C20" i="1"/>
  <c r="C17" i="1"/>
  <c r="C15" i="1"/>
  <c r="C11" i="1"/>
  <c r="C9" i="1"/>
  <c r="C47" i="1" l="1"/>
  <c r="C26" i="1" s="1"/>
  <c r="C8" i="1"/>
  <c r="C7" i="1" l="1"/>
  <c r="C90" i="1" s="1"/>
</calcChain>
</file>

<file path=xl/sharedStrings.xml><?xml version="1.0" encoding="utf-8"?>
<sst xmlns="http://schemas.openxmlformats.org/spreadsheetml/2006/main" count="173" uniqueCount="173">
  <si>
    <t xml:space="preserve">     Приложение  1</t>
  </si>
  <si>
    <t>к решению Думы города</t>
  </si>
  <si>
    <t>от___________ № _______</t>
  </si>
  <si>
    <t>Распределение доходов бюджета  города Нефтеюганска на 2025 год по показателям классификации доходов</t>
  </si>
  <si>
    <t>в рублях</t>
  </si>
  <si>
    <t>Код бюджетной классификации</t>
  </si>
  <si>
    <t xml:space="preserve">Наименование </t>
  </si>
  <si>
    <t xml:space="preserve">План на 2025 год </t>
  </si>
  <si>
    <t>000 1 00 00000 00 0000 000</t>
  </si>
  <si>
    <t>НАЛОГОВЫЕ И НЕНАЛОГОВЫЕ ДОХОДЫ</t>
  </si>
  <si>
    <t>НАЛОГОВЫЕ ДОХОДЫ</t>
  </si>
  <si>
    <t>000 1 01 02000 01 0000 110</t>
  </si>
  <si>
    <t xml:space="preserve">Налог на доходы физических лиц </t>
  </si>
  <si>
    <t>000 1 03 02000 01 0000 110</t>
  </si>
  <si>
    <t>Акцизы по подакцизным товарам (продукции), производимым на территории Российской Федерации</t>
  </si>
  <si>
    <t>000 1 05 00000 00 0000 000</t>
  </si>
  <si>
    <t>Налоги на совокупный доход</t>
  </si>
  <si>
    <t>000 1 05 01000 00 0000 110</t>
  </si>
  <si>
    <t>Налог, взимаемый в связи с применением упрощенной системы налогообложения</t>
  </si>
  <si>
    <t>000 1 05 03000 01 0000 110</t>
  </si>
  <si>
    <t>Единый сельскохозяйственный налог</t>
  </si>
  <si>
    <t>000 1 05 04010 02 0000 110</t>
  </si>
  <si>
    <t>Налог, взимаемый в связи с применением патентной системы налогообложения, зачисляемый в бюджеты городских округов</t>
  </si>
  <si>
    <t>000 1 06 00000 00 0000 000</t>
  </si>
  <si>
    <t>Налоги на имущество</t>
  </si>
  <si>
    <t>000 1 06 01020 04 0000 110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</si>
  <si>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</si>
  <si>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000 1 06 04000 02 0000 110</t>
  </si>
  <si>
    <t>Транспортный налог</t>
  </si>
  <si>
    <t>000 1 06 04011 02 0000 110</t>
  </si>
  <si>
    <t>Транспортный налог с организаций</t>
  </si>
  <si>
    <t>000 1 06 04012 02 0000 110</t>
  </si>
  <si>
    <t>Транспортный налог с физических лиц</t>
  </si>
  <si>
    <t>000 1 06 06000 00 0000 110</t>
  </si>
  <si>
    <t>Земельный налог</t>
  </si>
  <si>
    <t>000 1 06 06032 04 0000 110</t>
  </si>
  <si>
    <t>Земельный налог с организаций, обладающих земельным участком, расположенным в границах городских округов</t>
  </si>
  <si>
    <t>000 1 06 06042 04 0000 110</t>
  </si>
  <si>
    <t>Земельный налог с физических лиц, обладающих земельным участком, расположенным в границах городских округов</t>
  </si>
  <si>
    <t>000 1 08 00000 00 0000 000</t>
  </si>
  <si>
    <t>Государственная пошлина</t>
  </si>
  <si>
    <t>000 1 08 03010 01 0000 110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</si>
  <si>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</si>
  <si>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000 1 08 07150 01 0000 110</t>
  </si>
  <si>
    <t>Государственная пошлина за выдачу разрешения на установку рекламной конструкции</t>
  </si>
  <si>
    <t>НЕНАЛОГОВЫЕ ДОХОДЫ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</si>
  <si>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</si>
  <si>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</si>
  <si>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000 1 11 01040 04 0000 120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</si>
  <si>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</si>
  <si>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000 1 11 05012 04 0000 120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</si>
  <si>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</si>
  <si>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</si>
  <si>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</si>
  <si>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</si>
  <si>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</si>
  <si>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000 1 11 05074 04 0000 120</t>
  </si>
  <si>
    <t>Доходы от сдачи в аренду имущества, составляющего казну городских округов (за исключением земельных участков)</t>
  </si>
  <si>
    <t>000 1 11 05312 04 0000 120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</si>
  <si>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</si>
  <si>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>000 1 11 05324 04 0000 120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</si>
  <si>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городских округов</t>
  </si>
  <si>
    <t>000 1 11 09044 04 0000 120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</si>
  <si>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</si>
  <si>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000 1 11 09080 04 0000 120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</si>
  <si>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</si>
  <si>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</si>
  <si>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</si>
  <si>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</si>
  <si>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</si>
  <si>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000 1 13 00000 00 0000 000</t>
  </si>
  <si>
    <t>Доходы от оказания платных услуг и компенсации затрат государства</t>
  </si>
  <si>
    <t>000 1 13 01994 04 0000 130</t>
  </si>
  <si>
    <t>Прочие доходы от оказания платных услуг (работ) получателями средств бюджетов городских округов</t>
  </si>
  <si>
    <t>000 1 13 02994 04 0000 130</t>
  </si>
  <si>
    <t>Прочие доходы от компенсации затрат бюджетов городских округов</t>
  </si>
  <si>
    <t>000 1 14 00000 00 0000 000</t>
  </si>
  <si>
    <t>Доходы от продажи материальных и нематериальных активов</t>
  </si>
  <si>
    <t>000 1 14 01040 04 0000 410</t>
  </si>
  <si>
    <t>Доходы от продажи квартир, находящихся в собственности городских округов</t>
  </si>
  <si>
    <t>000 1 14 02000 00 0000 000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</si>
  <si>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</si>
  <si>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000 1 14 06012 04 0000 430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</si>
  <si>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</si>
  <si>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000 1 16 00000 00 0000 000</t>
  </si>
  <si>
    <t>Штрафы, санкции, возмещение ущерба</t>
  </si>
  <si>
    <t>000 1 16 01053 01 0000 140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</si>
  <si>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</si>
  <si>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000 1 16 01063 01 0000 140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</si>
  <si>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</si>
  <si>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000 1 16 01072 01 0000 140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</si>
  <si>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</si>
  <si>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000 1 16 01073 01 0000 140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</si>
  <si>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</si>
  <si>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000 1 16 01082 01 0000 140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</si>
  <si>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среды, природопользования и обращения с животными,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</si>
  <si>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000 1 16 01083 01 0000 140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</si>
  <si>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среды, природопользования и обращения с животными, налагаемые мировыми судьями, комиссиями по делам несовершеннолетних и защите их прав</t>
  </si>
  <si>
    <t>000 1 16 01092 01 0000 140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</si>
  <si>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</si>
  <si>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000 1 16 01093 01 0000 140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</si>
  <si>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несовершеннолетних и защите их прав</t>
  </si>
  <si>
    <t>000 1 16 01103 01 0000 140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</si>
  <si>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судьями, комиссиями по делам несовершеннолетних и защите их прав</t>
  </si>
  <si>
    <t>000 1 16 01132 01 0000 140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</si>
  <si>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</si>
  <si>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000 1 16 01133 01 0000 140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</si>
  <si>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</si>
  <si>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000 1 16 01142 01 0000 140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</si>
  <si>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</si>
  <si>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</si>
  <si>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</si>
  <si>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000 1 16 01153 01 0000 140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</si>
  <si>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бумаг, добычи, производства, использования и обращения драгоценных металлов и драгоценных камней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</si>
  <si>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 xml:space="preserve">000 1 16 01154 01 0000 140
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</si>
  <si>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бумаг, добычи, производства, использования и обращения драгоценных металлов и драгоценных камней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</si>
  <si>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>000 1 16 01173 01 0000 140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</si>
  <si>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</si>
  <si>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000 1 16 01183 01 0000 140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</si>
  <si>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налагаемые мировыми судьями, комиссиями по делам несовершеннолетних и защите их прав</t>
  </si>
  <si>
    <t>000 1 16 01192 01 0000 140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</si>
  <si>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</si>
  <si>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</si>
  <si>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</si>
  <si>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000 1 16 01194 01 0000 140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</si>
  <si>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выявленные должностными лицами органов муниципального контроля</t>
  </si>
  <si>
    <t>000 1 16 01203 01 0000 140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</si>
  <si>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</si>
  <si>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000 1 16 01333 01 0000 140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</si>
  <si>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</si>
  <si>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>000 1 16 02010 02 0000 140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</si>
  <si>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</si>
  <si>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000 1 16 07010 04 0000 140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</si>
  <si>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</si>
  <si>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 xml:space="preserve">000 1 16 07090 04 0000 140
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</si>
  <si>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 (муниципальным казенным учреждением) городского округа</t>
  </si>
  <si>
    <t xml:space="preserve">000 1 16 10031 04 0000 140
</t>
  </si>
  <si>
    <t>Возмещение ущерба при возникновении страховых случаев, когда выгодоприобретателями выступают получатели средств бюджета городского округа</t>
  </si>
  <si>
    <t>000 1 16 10032 04 0000 140</t>
  </si>
  <si>
    <t>Прочее возмещение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</t>
  </si>
  <si>
    <t xml:space="preserve">000 1 16 10123 01 0000 140
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</si>
  <si>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</si>
  <si>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 xml:space="preserve">000 1 16 11064 01 0000 140
</t>
  </si>
  <si>
    <t>Платежи, уплачиваемые в целях возмещения вреда, причиняемого автомобильным дорогам местного значения тяжеловесными транспортными средствами</t>
  </si>
  <si>
    <t>000 1 17 00000 00 0000 000</t>
  </si>
  <si>
    <t>Прочие неналоговые доходы</t>
  </si>
  <si>
    <t>000 1 17 15020 04 0000 150</t>
  </si>
  <si>
    <t>Инициативные платежи, зачисляемые в бюджеты городских округов</t>
  </si>
  <si>
    <t>000 2 00 00000 00 0000 000</t>
  </si>
  <si>
    <t>БЕЗВОЗМЕЗДНЫЕ ПОСТУПЛЕНИЯ</t>
  </si>
  <si>
    <t>000 2 02 00000 00 0000 000</t>
  </si>
  <si>
    <t xml:space="preserve">Безвозмездные поступления от других бюджетов бюджетной системы Российской Федерации </t>
  </si>
  <si>
    <t>000 2 02 10000 00 0000 150</t>
  </si>
  <si>
    <t>Дотации бюджетам бюджетной системы Российской Федерации</t>
  </si>
  <si>
    <t>000 2 02 20000 00 0000 150</t>
  </si>
  <si>
    <t>Субсидии бюджетам бюджетной системы Российской Федерации (межбюджетные субсидии)</t>
  </si>
  <si>
    <t>000 2 02 30000 00 0000 150</t>
  </si>
  <si>
    <t>Субвенции бюджетам бюджетной системы Российской Федерации</t>
  </si>
  <si>
    <t>000 2 02 40000 00 0000 150</t>
  </si>
  <si>
    <t>Иные межбюджетные трансферты</t>
  </si>
  <si>
    <t>000 2 04 04099 04 0000 150</t>
  </si>
  <si>
    <t>Прочие безвозмездные поступления от негосударственных организаций в бюджеты городских округов</t>
  </si>
  <si>
    <t>000 2 18 04000 04 0000 150</t>
  </si>
  <si>
    <t>Доходы бюджетов городских округов от возврата организациями остатков субсидий прошлых лет</t>
  </si>
  <si>
    <t>000 2 19 00000 04 0000 150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</si>
  <si>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</si>
  <si>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ИТОГО ДОХОДОВ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</si>
  <si>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</si>
  <si>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000 1 11 07014 04 0000 120</t>
  </si>
  <si>
    <t>000 1 17 05040 04 0000 180</t>
  </si>
  <si>
    <t>Прочие неналоговые доходы бюджетов городских округов</t>
  </si>
  <si>
    <t>000 1 16 10061 04 0000 140</t>
  </si>
  <si>
    <t>Платежи в целях возмещения убытков, причиненных уклонением от заключения с муниципальным органом городского округа (муниципальным казенным учреждением) муниципального контракта, а также иные денежные средства, подлежащие зачислению в бюджет городского округа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(за исключением муниципального контракта, финансируемого за счет средств муниципального дорожного фонда)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</si>
</sst>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?"/>
  </numFmts>
  <fonts count="10" x14ac:knownFonts="1">
    <font>
      <sz val="10"/>
      <color theme="1"/>
      <name val="Arial Cyr"/>
    </font>
    <font>
      <sz val="10"/>
      <name val="Arial Cyr"/>
    </font>
    <font>
      <b/>
      <sz val="10"/>
      <name val="Arial Cyr"/>
    </font>
    <font>
      <i/>
      <sz val="8"/>
      <color indexed="23"/>
      <name val="Arial Cyr"/>
    </font>
    <font>
      <sz val="10"/>
      <name val="Arial"/>
      <family val="2"/>
      <charset val="204"/>
    </font>
    <font>
      <sz val="10"/>
      <color indexed="62"/>
      <name val="Arial Cyr"/>
    </font>
    <font>
      <sz val="12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Arial"/>
      <family val="2"/>
      <charset val="204"/>
    </font>
  </fonts>
  <fills count="11">
    <fill>
      <patternFill patternType="none"/>
    </fill>
    <fill>
      <patternFill patternType="gray125"/>
    </fill>
    <fill>
      <patternFill patternType="solid">
        <fgColor indexed="29"/>
        <bgColor indexed="45"/>
      </patternFill>
    </fill>
    <fill>
      <patternFill patternType="solid">
        <fgColor indexed="27"/>
        <bgColor indexed="27"/>
      </patternFill>
    </fill>
    <fill>
      <patternFill patternType="solid">
        <fgColor indexed="22"/>
        <bgColor rgb="FFC3D69B"/>
      </patternFill>
    </fill>
    <fill>
      <patternFill patternType="solid">
        <fgColor indexed="51"/>
        <bgColor indexed="5"/>
      </patternFill>
    </fill>
    <fill>
      <patternFill patternType="solid">
        <fgColor indexed="31"/>
        <bgColor indexed="22"/>
      </patternFill>
    </fill>
    <fill>
      <patternFill patternType="solid">
        <fgColor indexed="7"/>
        <bgColor indexed="7"/>
      </patternFill>
    </fill>
    <fill>
      <patternFill patternType="solid">
        <fgColor indexed="5"/>
        <bgColor indexed="5"/>
      </patternFill>
    </fill>
    <fill>
      <patternFill patternType="solid">
        <fgColor indexed="43"/>
        <bgColor indexed="43"/>
      </patternFill>
    </fill>
    <fill>
      <patternFill patternType="solid">
        <fgColor indexed="43"/>
        <bgColor rgb="FFEBF1DE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ashed">
        <color indexed="4"/>
      </left>
      <right style="dashed">
        <color indexed="4"/>
      </right>
      <top style="dashed">
        <color indexed="4"/>
      </top>
      <bottom style="dashed">
        <color indexed="4"/>
      </bottom>
      <diagonal/>
    </border>
  </borders>
  <cellStyleXfs count="50">
    <xf numFmtId="0" fontId="0" fillId="0" borderId="0"/>
    <xf numFmtId="0" fontId="1" fillId="0" borderId="1">
      <alignment horizontal="right" vertical="top"/>
    </xf>
    <xf numFmtId="0" fontId="1" fillId="0" borderId="1">
      <alignment horizontal="right" vertical="top"/>
    </xf>
    <xf numFmtId="0" fontId="1" fillId="0" borderId="1">
      <alignment horizontal="right" vertical="top"/>
    </xf>
    <xf numFmtId="0" fontId="1" fillId="0" borderId="1">
      <alignment horizontal="right" vertical="top"/>
    </xf>
    <xf numFmtId="0" fontId="1" fillId="2" borderId="1">
      <alignment horizontal="right" vertical="top"/>
    </xf>
    <xf numFmtId="0" fontId="1" fillId="2" borderId="1">
      <alignment horizontal="right" vertical="top"/>
    </xf>
    <xf numFmtId="49" fontId="1" fillId="3" borderId="1">
      <alignment horizontal="left" vertical="top" wrapText="1"/>
    </xf>
    <xf numFmtId="49" fontId="1" fillId="3" borderId="1">
      <alignment horizontal="left" vertical="top" wrapText="1"/>
    </xf>
    <xf numFmtId="49" fontId="1" fillId="4" borderId="1">
      <alignment horizontal="left" vertical="top"/>
    </xf>
    <xf numFmtId="49" fontId="2" fillId="0" borderId="1">
      <alignment horizontal="left" vertical="top"/>
    </xf>
    <xf numFmtId="49" fontId="2" fillId="0" borderId="1">
      <alignment horizontal="left" vertical="top"/>
    </xf>
    <xf numFmtId="49" fontId="1" fillId="4" borderId="1">
      <alignment horizontal="left" vertical="top"/>
    </xf>
    <xf numFmtId="0" fontId="1" fillId="5" borderId="1">
      <alignment horizontal="left" vertical="top" wrapText="1"/>
    </xf>
    <xf numFmtId="0" fontId="1" fillId="5" borderId="1">
      <alignment horizontal="left" vertical="top" wrapText="1"/>
    </xf>
    <xf numFmtId="0" fontId="2" fillId="0" borderId="1">
      <alignment horizontal="left" vertical="top" wrapText="1"/>
    </xf>
    <xf numFmtId="0" fontId="2" fillId="0" borderId="1">
      <alignment horizontal="left" vertical="top" wrapText="1"/>
    </xf>
    <xf numFmtId="0" fontId="1" fillId="6" borderId="1">
      <alignment horizontal="left" vertical="top" wrapText="1"/>
    </xf>
    <xf numFmtId="0" fontId="1" fillId="6" borderId="1">
      <alignment horizontal="left" vertical="top" wrapText="1"/>
    </xf>
    <xf numFmtId="0" fontId="1" fillId="7" borderId="1">
      <alignment horizontal="left" vertical="top" wrapText="1"/>
    </xf>
    <xf numFmtId="0" fontId="1" fillId="7" borderId="1">
      <alignment horizontal="left" vertical="top" wrapText="1"/>
    </xf>
    <xf numFmtId="0" fontId="1" fillId="8" borderId="1">
      <alignment horizontal="left" vertical="top" wrapText="1"/>
    </xf>
    <xf numFmtId="0" fontId="1" fillId="8" borderId="1">
      <alignment horizontal="left" vertical="top" wrapText="1"/>
    </xf>
    <xf numFmtId="0" fontId="1" fillId="3" borderId="1">
      <alignment horizontal="left" vertical="top" wrapText="1"/>
    </xf>
    <xf numFmtId="0" fontId="1" fillId="0" borderId="1">
      <alignment horizontal="left" vertical="top" wrapText="1"/>
    </xf>
    <xf numFmtId="0" fontId="1" fillId="0" borderId="1">
      <alignment horizontal="left" vertical="top" wrapText="1"/>
    </xf>
    <xf numFmtId="0" fontId="1" fillId="3" borderId="1">
      <alignment horizontal="left" vertical="top" wrapText="1"/>
    </xf>
    <xf numFmtId="0" fontId="3" fillId="0" borderId="0">
      <alignment horizontal="left" vertical="top"/>
    </xf>
    <xf numFmtId="0" fontId="1" fillId="0" borderId="0"/>
    <xf numFmtId="0" fontId="4" fillId="0" borderId="0"/>
    <xf numFmtId="0" fontId="4" fillId="0" borderId="0"/>
    <xf numFmtId="0" fontId="1" fillId="5" borderId="2">
      <alignment horizontal="right" vertical="top"/>
    </xf>
    <xf numFmtId="0" fontId="1" fillId="6" borderId="2">
      <alignment horizontal="right" vertical="top"/>
    </xf>
    <xf numFmtId="0" fontId="1" fillId="0" borderId="1">
      <alignment horizontal="right" vertical="top"/>
    </xf>
    <xf numFmtId="0" fontId="1" fillId="0" borderId="1">
      <alignment horizontal="right" vertical="top"/>
    </xf>
    <xf numFmtId="0" fontId="1" fillId="0" borderId="1">
      <alignment horizontal="right" vertical="top"/>
    </xf>
    <xf numFmtId="0" fontId="1" fillId="0" borderId="1">
      <alignment horizontal="right" vertical="top"/>
    </xf>
    <xf numFmtId="0" fontId="1" fillId="7" borderId="2">
      <alignment horizontal="right" vertical="top"/>
    </xf>
    <xf numFmtId="0" fontId="1" fillId="0" borderId="1">
      <alignment horizontal="right" vertical="top"/>
    </xf>
    <xf numFmtId="0" fontId="1" fillId="0" borderId="1">
      <alignment horizontal="right" vertical="top"/>
    </xf>
    <xf numFmtId="49" fontId="5" fillId="9" borderId="1">
      <alignment horizontal="left" vertical="top" wrapText="1"/>
    </xf>
    <xf numFmtId="49" fontId="1" fillId="0" borderId="1">
      <alignment horizontal="left" vertical="top" wrapText="1"/>
    </xf>
    <xf numFmtId="49" fontId="1" fillId="0" borderId="1">
      <alignment horizontal="left" vertical="top" wrapText="1"/>
    </xf>
    <xf numFmtId="49" fontId="5" fillId="10" borderId="1">
      <alignment horizontal="left" vertical="top" wrapText="1"/>
    </xf>
    <xf numFmtId="49" fontId="5" fillId="10" borderId="1">
      <alignment horizontal="left" vertical="top" wrapText="1"/>
    </xf>
    <xf numFmtId="0" fontId="1" fillId="3" borderId="1">
      <alignment horizontal="left" vertical="top" wrapText="1"/>
    </xf>
    <xf numFmtId="0" fontId="1" fillId="0" borderId="1">
      <alignment horizontal="left" vertical="top" wrapText="1"/>
    </xf>
    <xf numFmtId="0" fontId="1" fillId="0" borderId="1">
      <alignment horizontal="left" vertical="top" wrapText="1"/>
    </xf>
    <xf numFmtId="0" fontId="1" fillId="3" borderId="1">
      <alignment horizontal="left" vertical="top" wrapText="1"/>
    </xf>
    <xf numFmtId="0" fontId="1" fillId="3" borderId="1">
      <alignment horizontal="left" vertical="top" wrapText="1"/>
    </xf>
  </cellStyleXfs>
  <cellXfs count="32">
    <xf numFmtId="0" fontId="0" fillId="0" borderId="0" xfId="0"/>
    <xf numFmtId="0" fontId="6" fillId="0" borderId="0" xfId="30" applyFont="1" applyAlignment="1">
      <alignment horizontal="center" vertical="center"/>
    </xf>
    <xf numFmtId="0" fontId="9" fillId="0" borderId="0" xfId="30" applyFont="1" applyAlignment="1">
      <alignment horizontal="center" vertical="center"/>
    </xf>
    <xf numFmtId="0" fontId="7" fillId="0" borderId="0" xfId="30" applyFont="1" applyFill="1" applyAlignment="1" applyProtection="1">
      <alignment horizontal="center" vertical="center"/>
    </xf>
    <xf numFmtId="0" fontId="7" fillId="0" borderId="0" xfId="30" applyFont="1" applyFill="1" applyAlignment="1" applyProtection="1">
      <alignment horizontal="left" vertical="center"/>
    </xf>
    <xf numFmtId="0" fontId="7" fillId="0" borderId="0" xfId="30" applyFont="1" applyFill="1" applyAlignment="1">
      <alignment horizontal="right" vertical="center"/>
    </xf>
    <xf numFmtId="0" fontId="7" fillId="0" borderId="0" xfId="30" applyFont="1" applyFill="1" applyAlignment="1" applyProtection="1">
      <alignment vertical="center"/>
    </xf>
    <xf numFmtId="0" fontId="7" fillId="0" borderId="0" xfId="30" applyFont="1" applyFill="1" applyAlignment="1" applyProtection="1">
      <alignment horizontal="right" vertical="center"/>
    </xf>
    <xf numFmtId="4" fontId="6" fillId="0" borderId="0" xfId="30" applyNumberFormat="1" applyFont="1" applyFill="1" applyAlignment="1">
      <alignment horizontal="center" vertical="center"/>
    </xf>
    <xf numFmtId="164" fontId="7" fillId="0" borderId="0" xfId="30" applyNumberFormat="1" applyFont="1" applyFill="1" applyAlignment="1" applyProtection="1">
      <alignment horizontal="right" vertical="center"/>
    </xf>
    <xf numFmtId="0" fontId="8" fillId="0" borderId="1" xfId="3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49" fontId="8" fillId="0" borderId="1" xfId="30" applyNumberFormat="1" applyFont="1" applyFill="1" applyBorder="1" applyAlignment="1" applyProtection="1">
      <alignment horizontal="center" vertical="center" wrapText="1"/>
    </xf>
    <xf numFmtId="49" fontId="8" fillId="0" borderId="1" xfId="30" applyNumberFormat="1" applyFont="1" applyFill="1" applyBorder="1" applyAlignment="1" applyProtection="1">
      <alignment horizontal="left" vertical="center" wrapText="1"/>
    </xf>
    <xf numFmtId="3" fontId="8" fillId="0" borderId="1" xfId="30" applyNumberFormat="1" applyFont="1" applyFill="1" applyBorder="1" applyAlignment="1" applyProtection="1">
      <alignment horizontal="center" vertical="center" wrapText="1"/>
    </xf>
    <xf numFmtId="0" fontId="8" fillId="0" borderId="1" xfId="30" applyFont="1" applyFill="1" applyBorder="1" applyAlignment="1">
      <alignment horizontal="left" vertical="center" wrapText="1"/>
    </xf>
    <xf numFmtId="49" fontId="7" fillId="0" borderId="1" xfId="30" applyNumberFormat="1" applyFont="1" applyFill="1" applyBorder="1" applyAlignment="1" applyProtection="1">
      <alignment horizontal="center" vertical="center" wrapText="1"/>
    </xf>
    <xf numFmtId="49" fontId="7" fillId="0" borderId="1" xfId="30" applyNumberFormat="1" applyFont="1" applyFill="1" applyBorder="1" applyAlignment="1" applyProtection="1">
      <alignment horizontal="left" vertical="center" wrapText="1"/>
    </xf>
    <xf numFmtId="3" fontId="7" fillId="0" borderId="1" xfId="30" applyNumberFormat="1" applyFont="1" applyFill="1" applyBorder="1" applyAlignment="1" applyProtection="1">
      <alignment horizontal="center" vertical="center" wrapText="1"/>
    </xf>
    <xf numFmtId="49" fontId="7" fillId="0" borderId="1" xfId="30" applyNumberFormat="1" applyFont="1" applyFill="1" applyBorder="1" applyAlignment="1">
      <alignment horizontal="left" vertical="center" wrapText="1"/>
    </xf>
    <xf numFmtId="1" fontId="7" fillId="0" borderId="1" xfId="30" applyNumberFormat="1" applyFont="1" applyFill="1" applyBorder="1" applyAlignment="1">
      <alignment horizontal="left" vertical="center" wrapText="1"/>
    </xf>
    <xf numFmtId="0" fontId="7" fillId="0" borderId="1" xfId="30" applyFont="1" applyFill="1" applyBorder="1" applyAlignment="1">
      <alignment horizontal="left" vertical="center" wrapText="1"/>
    </xf>
    <xf numFmtId="1" fontId="8" fillId="0" borderId="1" xfId="30" applyNumberFormat="1" applyFont="1" applyFill="1" applyBorder="1" applyAlignment="1">
      <alignment horizontal="left" vertical="center" wrapText="1"/>
    </xf>
    <xf numFmtId="165" fontId="7" fillId="0" borderId="1" xfId="30" applyNumberFormat="1" applyFont="1" applyFill="1" applyBorder="1" applyAlignment="1" applyProtection="1">
      <alignment horizontal="left" vertical="center" wrapText="1"/>
    </xf>
    <xf numFmtId="0" fontId="7" fillId="0" borderId="1" xfId="28" applyFont="1" applyFill="1" applyBorder="1" applyAlignment="1">
      <alignment horizontal="left" vertical="center" wrapText="1"/>
    </xf>
    <xf numFmtId="4" fontId="8" fillId="0" borderId="1" xfId="30" applyNumberFormat="1" applyFont="1" applyFill="1" applyBorder="1" applyAlignment="1" applyProtection="1">
      <alignment horizontal="center" vertical="center" wrapText="1"/>
    </xf>
    <xf numFmtId="4" fontId="7" fillId="0" borderId="1" xfId="30" applyNumberFormat="1" applyFont="1" applyFill="1" applyBorder="1" applyAlignment="1" applyProtection="1">
      <alignment horizontal="center" vertical="center" wrapText="1"/>
    </xf>
    <xf numFmtId="49" fontId="8" fillId="0" borderId="1" xfId="30" applyNumberFormat="1" applyFont="1" applyFill="1" applyBorder="1" applyAlignment="1" applyProtection="1">
      <alignment horizontal="center" vertical="center"/>
    </xf>
    <xf numFmtId="4" fontId="8" fillId="0" borderId="1" xfId="30" applyNumberFormat="1" applyFont="1" applyFill="1" applyBorder="1" applyAlignment="1" applyProtection="1">
      <alignment horizontal="center" vertical="center"/>
    </xf>
    <xf numFmtId="0" fontId="7" fillId="0" borderId="0" xfId="30" applyFont="1" applyFill="1" applyAlignment="1">
      <alignment horizontal="center" vertical="center"/>
    </xf>
    <xf numFmtId="0" fontId="7" fillId="0" borderId="0" xfId="30" applyFont="1" applyFill="1" applyAlignment="1">
      <alignment horizontal="left" vertical="center"/>
    </xf>
    <xf numFmtId="0" fontId="6" fillId="0" borderId="0" xfId="30" applyFont="1" applyFill="1" applyAlignment="1">
      <alignment horizontal="center" vertical="center"/>
    </xf>
  </cellXfs>
  <cellStyles count="50">
    <cellStyle name="Данные (редактируемые)" xfId="1"/>
    <cellStyle name="Данные (редактируемые) 2" xfId="2"/>
    <cellStyle name="Данные (только для чтения)" xfId="3"/>
    <cellStyle name="Данные (только для чтения) 2" xfId="4"/>
    <cellStyle name="Данные для удаления" xfId="5"/>
    <cellStyle name="Данные для удаления 2" xfId="6"/>
    <cellStyle name="Для строк" xfId="7"/>
    <cellStyle name="Для строк 2" xfId="8"/>
    <cellStyle name="Заголовки полей" xfId="9"/>
    <cellStyle name="Заголовки полей [печать]" xfId="10"/>
    <cellStyle name="Заголовки полей [печать] 2" xfId="11"/>
    <cellStyle name="Заголовки полей 2" xfId="12"/>
    <cellStyle name="Заголовок меры" xfId="13"/>
    <cellStyle name="Заголовок меры 2" xfId="14"/>
    <cellStyle name="Заголовок показателя [печать]" xfId="15"/>
    <cellStyle name="Заголовок показателя [печать] 2" xfId="16"/>
    <cellStyle name="Заголовок показателя константы" xfId="17"/>
    <cellStyle name="Заголовок показателя константы 2" xfId="18"/>
    <cellStyle name="Заголовок результата расчета" xfId="19"/>
    <cellStyle name="Заголовок результата расчета 2" xfId="20"/>
    <cellStyle name="Заголовок свободного показателя" xfId="21"/>
    <cellStyle name="Заголовок свободного показателя 2" xfId="22"/>
    <cellStyle name="Значение фильтра" xfId="23"/>
    <cellStyle name="Значение фильтра [печать]" xfId="24"/>
    <cellStyle name="Значение фильтра [печать] 2" xfId="25"/>
    <cellStyle name="Значение фильтра 2" xfId="26"/>
    <cellStyle name="Информация о задаче" xfId="27"/>
    <cellStyle name="Обычный" xfId="0" builtinId="0"/>
    <cellStyle name="Обычный 2" xfId="28"/>
    <cellStyle name="Обычный 2 2" xfId="29"/>
    <cellStyle name="Обычный 3" xfId="30"/>
    <cellStyle name="Отдельная ячейка" xfId="31"/>
    <cellStyle name="Отдельная ячейка - константа" xfId="32"/>
    <cellStyle name="Отдельная ячейка - константа [печать]" xfId="33"/>
    <cellStyle name="Отдельная ячейка - константа [печать] 2" xfId="34"/>
    <cellStyle name="Отдельная ячейка [печать]" xfId="35"/>
    <cellStyle name="Отдельная ячейка [печать] 2" xfId="36"/>
    <cellStyle name="Отдельная ячейка-результат" xfId="37"/>
    <cellStyle name="Отдельная ячейка-результат [печать]" xfId="38"/>
    <cellStyle name="Отдельная ячейка-результат [печать] 2" xfId="39"/>
    <cellStyle name="Свойства элементов измерения" xfId="40"/>
    <cellStyle name="Свойства элементов измерения [печать]" xfId="41"/>
    <cellStyle name="Свойства элементов измерения [печать] 2" xfId="42"/>
    <cellStyle name="Свойства элементов измерения 2" xfId="43"/>
    <cellStyle name="Свойства элементов измерения 3" xfId="44"/>
    <cellStyle name="Элементы осей" xfId="45"/>
    <cellStyle name="Элементы осей [печать]" xfId="46"/>
    <cellStyle name="Элементы осей [печать] 2" xfId="47"/>
    <cellStyle name="Элементы осей 2" xfId="48"/>
    <cellStyle name="Элементы осей 3" xfId="4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C94"/>
  <sheetViews>
    <sheetView showGridLines="0" tabSelected="1" workbookViewId="0">
      <pane ySplit="6" topLeftCell="A79" activePane="bottomLeft" state="frozen"/>
      <selection activeCell="C71" sqref="C71"/>
      <selection pane="bottomLeft" activeCell="B95" sqref="B95"/>
    </sheetView>
  </sheetViews>
  <sheetFormatPr defaultColWidth="9.140625" defaultRowHeight="12.75" customHeight="1" outlineLevelRow="7" x14ac:dyDescent="0.2"/>
  <cols>
    <col min="1" max="1" width="29.140625" style="29" customWidth="1"/>
    <col min="2" max="2" width="76" style="30" customWidth="1"/>
    <col min="3" max="3" width="20.28515625" style="31" customWidth="1"/>
    <col min="4" max="16384" width="9.140625" style="1"/>
  </cols>
  <sheetData>
    <row r="1" spans="1:3" ht="15.75" x14ac:dyDescent="0.2">
      <c r="A1" s="3"/>
      <c r="B1" s="4"/>
      <c r="C1" s="5" t="s">
        <v>0</v>
      </c>
    </row>
    <row r="2" spans="1:3" ht="15.75" x14ac:dyDescent="0.2">
      <c r="A2" s="6"/>
      <c r="B2" s="6"/>
      <c r="C2" s="7" t="s">
        <v>1</v>
      </c>
    </row>
    <row r="3" spans="1:3" ht="15.75" x14ac:dyDescent="0.2">
      <c r="A3" s="3"/>
      <c r="B3" s="3"/>
      <c r="C3" s="5" t="s">
        <v>2</v>
      </c>
    </row>
    <row r="4" spans="1:3" ht="15.75" x14ac:dyDescent="0.2">
      <c r="A4" s="3"/>
      <c r="B4" s="3" t="s">
        <v>3</v>
      </c>
      <c r="C4" s="8"/>
    </row>
    <row r="5" spans="1:3" ht="15.75" x14ac:dyDescent="0.2">
      <c r="A5" s="3"/>
      <c r="B5" s="3"/>
      <c r="C5" s="9" t="s">
        <v>4</v>
      </c>
    </row>
    <row r="6" spans="1:3" ht="47.25" customHeight="1" x14ac:dyDescent="0.2">
      <c r="A6" s="10" t="s">
        <v>5</v>
      </c>
      <c r="B6" s="10" t="s">
        <v>6</v>
      </c>
      <c r="C6" s="11" t="s">
        <v>7</v>
      </c>
    </row>
    <row r="7" spans="1:3" ht="27" customHeight="1" x14ac:dyDescent="0.2">
      <c r="A7" s="12" t="s">
        <v>8</v>
      </c>
      <c r="B7" s="13" t="s">
        <v>9</v>
      </c>
      <c r="C7" s="14">
        <f>C8+C26</f>
        <v>6025900880</v>
      </c>
    </row>
    <row r="8" spans="1:3" ht="15.75" outlineLevel="1" x14ac:dyDescent="0.2">
      <c r="A8" s="12"/>
      <c r="B8" s="15" t="s">
        <v>10</v>
      </c>
      <c r="C8" s="14">
        <f>C9+C10+C11+C15+C23</f>
        <v>5435663632</v>
      </c>
    </row>
    <row r="9" spans="1:3" ht="19.5" customHeight="1" outlineLevel="2" x14ac:dyDescent="0.2">
      <c r="A9" s="16" t="s">
        <v>11</v>
      </c>
      <c r="B9" s="17" t="s">
        <v>12</v>
      </c>
      <c r="C9" s="18">
        <f>3524079552+770671000</f>
        <v>4294750552</v>
      </c>
    </row>
    <row r="10" spans="1:3" ht="33.75" customHeight="1" outlineLevel="1" x14ac:dyDescent="0.2">
      <c r="A10" s="16" t="s">
        <v>13</v>
      </c>
      <c r="B10" s="19" t="s">
        <v>14</v>
      </c>
      <c r="C10" s="18">
        <v>14640000</v>
      </c>
    </row>
    <row r="11" spans="1:3" ht="15.75" outlineLevel="1" x14ac:dyDescent="0.2">
      <c r="A11" s="16" t="s">
        <v>15</v>
      </c>
      <c r="B11" s="19" t="s">
        <v>16</v>
      </c>
      <c r="C11" s="18">
        <f>C12+C13+C14</f>
        <v>841084690</v>
      </c>
    </row>
    <row r="12" spans="1:3" ht="28.5" customHeight="1" outlineLevel="2" x14ac:dyDescent="0.2">
      <c r="A12" s="16" t="s">
        <v>17</v>
      </c>
      <c r="B12" s="17" t="s">
        <v>18</v>
      </c>
      <c r="C12" s="18">
        <f>751451690+65000000</f>
        <v>816451690</v>
      </c>
    </row>
    <row r="13" spans="1:3" ht="15.75" outlineLevel="3" x14ac:dyDescent="0.2">
      <c r="A13" s="16" t="s">
        <v>19</v>
      </c>
      <c r="B13" s="17" t="s">
        <v>20</v>
      </c>
      <c r="C13" s="18">
        <v>191000</v>
      </c>
    </row>
    <row r="14" spans="1:3" ht="31.5" outlineLevel="3" x14ac:dyDescent="0.2">
      <c r="A14" s="16" t="s">
        <v>21</v>
      </c>
      <c r="B14" s="17" t="s">
        <v>22</v>
      </c>
      <c r="C14" s="18">
        <v>24442000</v>
      </c>
    </row>
    <row r="15" spans="1:3" ht="15.75" customHeight="1" outlineLevel="1" x14ac:dyDescent="0.2">
      <c r="A15" s="16" t="s">
        <v>23</v>
      </c>
      <c r="B15" s="20" t="s">
        <v>24</v>
      </c>
      <c r="C15" s="18">
        <f>C16+C20+C17</f>
        <v>264177530</v>
      </c>
    </row>
    <row r="16" spans="1:3" ht="38.25" customHeight="1" outlineLevel="3" x14ac:dyDescent="0.2">
      <c r="A16" s="16" t="s">
        <v>25</v>
      </c>
      <c r="B16" s="17" t="s">
        <v>26</v>
      </c>
      <c r="C16" s="18">
        <v>103294000</v>
      </c>
    </row>
    <row r="17" spans="1:3" ht="21.75" customHeight="1" outlineLevel="3" x14ac:dyDescent="0.2">
      <c r="A17" s="16" t="s">
        <v>27</v>
      </c>
      <c r="B17" s="17" t="s">
        <v>28</v>
      </c>
      <c r="C17" s="18">
        <f t="shared" ref="C17:C23" si="0">C18+C19</f>
        <v>66116530</v>
      </c>
    </row>
    <row r="18" spans="1:3" ht="21.75" customHeight="1" outlineLevel="3" x14ac:dyDescent="0.2">
      <c r="A18" s="16" t="s">
        <v>29</v>
      </c>
      <c r="B18" s="17" t="s">
        <v>30</v>
      </c>
      <c r="C18" s="18">
        <v>27683530</v>
      </c>
    </row>
    <row r="19" spans="1:3" ht="21.75" customHeight="1" outlineLevel="3" x14ac:dyDescent="0.2">
      <c r="A19" s="16" t="s">
        <v>31</v>
      </c>
      <c r="B19" s="17" t="s">
        <v>32</v>
      </c>
      <c r="C19" s="18">
        <v>38433000</v>
      </c>
    </row>
    <row r="20" spans="1:3" ht="15.75" customHeight="1" outlineLevel="2" x14ac:dyDescent="0.2">
      <c r="A20" s="16" t="s">
        <v>33</v>
      </c>
      <c r="B20" s="17" t="s">
        <v>34</v>
      </c>
      <c r="C20" s="18">
        <f t="shared" si="0"/>
        <v>94767000</v>
      </c>
    </row>
    <row r="21" spans="1:3" ht="31.5" outlineLevel="4" x14ac:dyDescent="0.2">
      <c r="A21" s="16" t="s">
        <v>35</v>
      </c>
      <c r="B21" s="17" t="s">
        <v>36</v>
      </c>
      <c r="C21" s="18">
        <v>73682000</v>
      </c>
    </row>
    <row r="22" spans="1:3" ht="31.5" outlineLevel="4" x14ac:dyDescent="0.2">
      <c r="A22" s="16" t="s">
        <v>37</v>
      </c>
      <c r="B22" s="17" t="s">
        <v>38</v>
      </c>
      <c r="C22" s="18">
        <v>21085000</v>
      </c>
    </row>
    <row r="23" spans="1:3" ht="15.75" customHeight="1" outlineLevel="1" x14ac:dyDescent="0.2">
      <c r="A23" s="16" t="s">
        <v>39</v>
      </c>
      <c r="B23" s="21" t="s">
        <v>40</v>
      </c>
      <c r="C23" s="18">
        <f t="shared" si="0"/>
        <v>21010860</v>
      </c>
    </row>
    <row r="24" spans="1:3" ht="47.25" outlineLevel="3" x14ac:dyDescent="0.2">
      <c r="A24" s="16" t="s">
        <v>41</v>
      </c>
      <c r="B24" s="17" t="s">
        <v>42</v>
      </c>
      <c r="C24" s="18">
        <v>21005860</v>
      </c>
    </row>
    <row r="25" spans="1:3" ht="31.5" outlineLevel="3" x14ac:dyDescent="0.2">
      <c r="A25" s="16" t="s">
        <v>43</v>
      </c>
      <c r="B25" s="17" t="s">
        <v>44</v>
      </c>
      <c r="C25" s="18">
        <v>5000</v>
      </c>
    </row>
    <row r="26" spans="1:3" s="2" customFormat="1" ht="15.75" outlineLevel="7" x14ac:dyDescent="0.2">
      <c r="A26" s="12"/>
      <c r="B26" s="22" t="s">
        <v>45</v>
      </c>
      <c r="C26" s="14">
        <f>C27+C38+C40+C43+C47+C78</f>
        <v>590237248</v>
      </c>
    </row>
    <row r="27" spans="1:3" ht="31.5" outlineLevel="1" x14ac:dyDescent="0.2">
      <c r="A27" s="16" t="s">
        <v>46</v>
      </c>
      <c r="B27" s="20" t="s">
        <v>47</v>
      </c>
      <c r="C27" s="18">
        <f>SUM(C28:C37)</f>
        <v>456438939</v>
      </c>
    </row>
    <row r="28" spans="1:3" ht="47.25" outlineLevel="3" x14ac:dyDescent="0.2">
      <c r="A28" s="16" t="s">
        <v>48</v>
      </c>
      <c r="B28" s="17" t="s">
        <v>49</v>
      </c>
      <c r="C28" s="18">
        <f>1273000-176804</f>
        <v>1096196</v>
      </c>
    </row>
    <row r="29" spans="1:3" ht="76.5" customHeight="1" outlineLevel="4" x14ac:dyDescent="0.2">
      <c r="A29" s="16" t="s">
        <v>50</v>
      </c>
      <c r="B29" s="23" t="s">
        <v>51</v>
      </c>
      <c r="C29" s="18">
        <f>380380000-69247200</f>
        <v>311132800</v>
      </c>
    </row>
    <row r="30" spans="1:3" ht="77.25" customHeight="1" outlineLevel="4" x14ac:dyDescent="0.2">
      <c r="A30" s="16" t="s">
        <v>52</v>
      </c>
      <c r="B30" s="17" t="s">
        <v>53</v>
      </c>
      <c r="C30" s="18">
        <v>659688</v>
      </c>
    </row>
    <row r="31" spans="1:3" ht="65.25" customHeight="1" outlineLevel="4" x14ac:dyDescent="0.2">
      <c r="A31" s="16" t="s">
        <v>54</v>
      </c>
      <c r="B31" s="17" t="s">
        <v>55</v>
      </c>
      <c r="C31" s="18">
        <f>191522-85567</f>
        <v>105955</v>
      </c>
    </row>
    <row r="32" spans="1:3" ht="31.5" outlineLevel="4" x14ac:dyDescent="0.2">
      <c r="A32" s="16" t="s">
        <v>56</v>
      </c>
      <c r="B32" s="17" t="s">
        <v>57</v>
      </c>
      <c r="C32" s="18">
        <f>92003300+37146700</f>
        <v>129150000</v>
      </c>
    </row>
    <row r="33" spans="1:3" ht="94.5" outlineLevel="4" x14ac:dyDescent="0.2">
      <c r="A33" s="16" t="s">
        <v>58</v>
      </c>
      <c r="B33" s="17" t="s">
        <v>59</v>
      </c>
      <c r="C33" s="18">
        <v>36</v>
      </c>
    </row>
    <row r="34" spans="1:3" ht="93" customHeight="1" outlineLevel="4" x14ac:dyDescent="0.2">
      <c r="A34" s="16" t="s">
        <v>60</v>
      </c>
      <c r="B34" s="17" t="s">
        <v>61</v>
      </c>
      <c r="C34" s="18">
        <v>14</v>
      </c>
    </row>
    <row r="35" spans="1:3" ht="56.25" customHeight="1" outlineLevel="4" x14ac:dyDescent="0.2">
      <c r="A35" s="16" t="s">
        <v>168</v>
      </c>
      <c r="B35" s="17" t="s">
        <v>167</v>
      </c>
      <c r="C35" s="18">
        <v>1434750</v>
      </c>
    </row>
    <row r="36" spans="1:3" ht="65.25" customHeight="1" outlineLevel="4" x14ac:dyDescent="0.2">
      <c r="A36" s="16" t="s">
        <v>62</v>
      </c>
      <c r="B36" s="17" t="s">
        <v>63</v>
      </c>
      <c r="C36" s="18">
        <f>6000000+3000000</f>
        <v>9000000</v>
      </c>
    </row>
    <row r="37" spans="1:3" ht="90.75" customHeight="1" outlineLevel="4" x14ac:dyDescent="0.2">
      <c r="A37" s="16" t="s">
        <v>64</v>
      </c>
      <c r="B37" s="17" t="s">
        <v>65</v>
      </c>
      <c r="C37" s="18">
        <f>3384500+475000</f>
        <v>3859500</v>
      </c>
    </row>
    <row r="38" spans="1:3" ht="28.5" customHeight="1" outlineLevel="1" x14ac:dyDescent="0.2">
      <c r="A38" s="16" t="s">
        <v>66</v>
      </c>
      <c r="B38" s="20" t="s">
        <v>67</v>
      </c>
      <c r="C38" s="18">
        <f>C39</f>
        <v>7018608</v>
      </c>
    </row>
    <row r="39" spans="1:3" ht="25.5" customHeight="1" outlineLevel="2" x14ac:dyDescent="0.2">
      <c r="A39" s="16" t="s">
        <v>68</v>
      </c>
      <c r="B39" s="17" t="s">
        <v>69</v>
      </c>
      <c r="C39" s="18">
        <v>7018608</v>
      </c>
    </row>
    <row r="40" spans="1:3" ht="32.25" customHeight="1" outlineLevel="1" x14ac:dyDescent="0.2">
      <c r="A40" s="16" t="s">
        <v>70</v>
      </c>
      <c r="B40" s="20" t="s">
        <v>71</v>
      </c>
      <c r="C40" s="18">
        <f>C41+C42</f>
        <v>9362158</v>
      </c>
    </row>
    <row r="41" spans="1:3" ht="31.5" outlineLevel="4" x14ac:dyDescent="0.2">
      <c r="A41" s="16" t="s">
        <v>72</v>
      </c>
      <c r="B41" s="17" t="s">
        <v>73</v>
      </c>
      <c r="C41" s="18">
        <f>5352000+127100</f>
        <v>5479100</v>
      </c>
    </row>
    <row r="42" spans="1:3" ht="15.75" outlineLevel="4" x14ac:dyDescent="0.2">
      <c r="A42" s="16" t="s">
        <v>74</v>
      </c>
      <c r="B42" s="17" t="s">
        <v>75</v>
      </c>
      <c r="C42" s="18">
        <f>3659139+204+118478+105237</f>
        <v>3883058</v>
      </c>
    </row>
    <row r="43" spans="1:3" ht="15.75" outlineLevel="1" x14ac:dyDescent="0.2">
      <c r="A43" s="16" t="s">
        <v>76</v>
      </c>
      <c r="B43" s="20" t="s">
        <v>77</v>
      </c>
      <c r="C43" s="18">
        <f>SUM(C44:C46)</f>
        <v>85936553</v>
      </c>
    </row>
    <row r="44" spans="1:3" ht="31.5" outlineLevel="3" x14ac:dyDescent="0.2">
      <c r="A44" s="16" t="s">
        <v>78</v>
      </c>
      <c r="B44" s="17" t="s">
        <v>79</v>
      </c>
      <c r="C44" s="18">
        <f>66799900+8485600</f>
        <v>75285500</v>
      </c>
    </row>
    <row r="45" spans="1:3" ht="78.75" outlineLevel="4" x14ac:dyDescent="0.2">
      <c r="A45" s="16" t="s">
        <v>80</v>
      </c>
      <c r="B45" s="23" t="s">
        <v>81</v>
      </c>
      <c r="C45" s="18">
        <f>2002553+1148500</f>
        <v>3151053</v>
      </c>
    </row>
    <row r="46" spans="1:3" ht="47.25" outlineLevel="4" x14ac:dyDescent="0.2">
      <c r="A46" s="16" t="s">
        <v>82</v>
      </c>
      <c r="B46" s="17" t="s">
        <v>83</v>
      </c>
      <c r="C46" s="18">
        <v>7500000</v>
      </c>
    </row>
    <row r="47" spans="1:3" ht="15.75" customHeight="1" outlineLevel="1" x14ac:dyDescent="0.2">
      <c r="A47" s="16" t="s">
        <v>84</v>
      </c>
      <c r="B47" s="20" t="s">
        <v>85</v>
      </c>
      <c r="C47" s="18">
        <f>SUM(C48:C77)</f>
        <v>30881790</v>
      </c>
    </row>
    <row r="48" spans="1:3" ht="74.25" customHeight="1" outlineLevel="2" x14ac:dyDescent="0.2">
      <c r="A48" s="16" t="s">
        <v>86</v>
      </c>
      <c r="B48" s="17" t="s">
        <v>87</v>
      </c>
      <c r="C48" s="18">
        <f>26700+46000+15000+6000</f>
        <v>93700</v>
      </c>
    </row>
    <row r="49" spans="1:3" ht="99" customHeight="1" outlineLevel="2" x14ac:dyDescent="0.2">
      <c r="A49" s="16" t="s">
        <v>88</v>
      </c>
      <c r="B49" s="17" t="s">
        <v>89</v>
      </c>
      <c r="C49" s="18">
        <f>15000+88300+2000+20500+172900+15700</f>
        <v>314400</v>
      </c>
    </row>
    <row r="50" spans="1:3" ht="86.25" customHeight="1" outlineLevel="2" x14ac:dyDescent="0.2">
      <c r="A50" s="16" t="s">
        <v>90</v>
      </c>
      <c r="B50" s="17" t="s">
        <v>91</v>
      </c>
      <c r="C50" s="18">
        <f>8300+2300+16700+6700</f>
        <v>34000</v>
      </c>
    </row>
    <row r="51" spans="1:3" ht="78.75" outlineLevel="2" x14ac:dyDescent="0.2">
      <c r="A51" s="16" t="s">
        <v>92</v>
      </c>
      <c r="B51" s="17" t="s">
        <v>93</v>
      </c>
      <c r="C51" s="18">
        <f>900+21600</f>
        <v>22500</v>
      </c>
    </row>
    <row r="52" spans="1:3" ht="96" customHeight="1" outlineLevel="2" x14ac:dyDescent="0.2">
      <c r="A52" s="16" t="s">
        <v>94</v>
      </c>
      <c r="B52" s="17" t="s">
        <v>95</v>
      </c>
      <c r="C52" s="18">
        <v>270000</v>
      </c>
    </row>
    <row r="53" spans="1:3" ht="94.5" outlineLevel="2" x14ac:dyDescent="0.2">
      <c r="A53" s="16" t="s">
        <v>96</v>
      </c>
      <c r="B53" s="17" t="s">
        <v>97</v>
      </c>
      <c r="C53" s="18">
        <f>4000+113300</f>
        <v>117300</v>
      </c>
    </row>
    <row r="54" spans="1:3" ht="94.5" customHeight="1" outlineLevel="2" x14ac:dyDescent="0.2">
      <c r="A54" s="16" t="s">
        <v>98</v>
      </c>
      <c r="B54" s="17" t="s">
        <v>99</v>
      </c>
      <c r="C54" s="18">
        <f>58300+690000+4400</f>
        <v>752700</v>
      </c>
    </row>
    <row r="55" spans="1:3" ht="83.25" customHeight="1" outlineLevel="2" x14ac:dyDescent="0.2">
      <c r="A55" s="16" t="s">
        <v>100</v>
      </c>
      <c r="B55" s="17" t="s">
        <v>101</v>
      </c>
      <c r="C55" s="18">
        <v>8700</v>
      </c>
    </row>
    <row r="56" spans="1:3" ht="83.25" customHeight="1" outlineLevel="2" x14ac:dyDescent="0.2">
      <c r="A56" s="16" t="s">
        <v>102</v>
      </c>
      <c r="B56" s="17" t="s">
        <v>103</v>
      </c>
      <c r="C56" s="18">
        <v>1000</v>
      </c>
    </row>
    <row r="57" spans="1:3" ht="83.25" customHeight="1" outlineLevel="2" x14ac:dyDescent="0.2">
      <c r="A57" s="16" t="s">
        <v>104</v>
      </c>
      <c r="B57" s="17" t="s">
        <v>105</v>
      </c>
      <c r="C57" s="18">
        <v>13400</v>
      </c>
    </row>
    <row r="58" spans="1:3" ht="73.5" customHeight="1" outlineLevel="2" x14ac:dyDescent="0.2">
      <c r="A58" s="16" t="s">
        <v>106</v>
      </c>
      <c r="B58" s="17" t="s">
        <v>107</v>
      </c>
      <c r="C58" s="18">
        <v>1700</v>
      </c>
    </row>
    <row r="59" spans="1:3" ht="99.75" customHeight="1" outlineLevel="2" x14ac:dyDescent="0.2">
      <c r="A59" s="16" t="s">
        <v>108</v>
      </c>
      <c r="B59" s="17" t="s">
        <v>109</v>
      </c>
      <c r="C59" s="18">
        <v>116700</v>
      </c>
    </row>
    <row r="60" spans="1:3" ht="94.5" outlineLevel="2" x14ac:dyDescent="0.2">
      <c r="A60" s="16" t="s">
        <v>110</v>
      </c>
      <c r="B60" s="17" t="s">
        <v>111</v>
      </c>
      <c r="C60" s="18">
        <f>14900+281000+30000+50600+75400</f>
        <v>451900</v>
      </c>
    </row>
    <row r="61" spans="1:3" ht="126" outlineLevel="3" x14ac:dyDescent="0.2">
      <c r="A61" s="16" t="s">
        <v>112</v>
      </c>
      <c r="B61" s="17" t="s">
        <v>113</v>
      </c>
      <c r="C61" s="18">
        <f>1500+46100+1700+7900</f>
        <v>57200</v>
      </c>
    </row>
    <row r="62" spans="1:3" ht="126" outlineLevel="3" x14ac:dyDescent="0.2">
      <c r="A62" s="16" t="s">
        <v>114</v>
      </c>
      <c r="B62" s="17" t="s">
        <v>115</v>
      </c>
      <c r="C62" s="18">
        <f>80000+30000</f>
        <v>110000</v>
      </c>
    </row>
    <row r="63" spans="1:3" ht="84" customHeight="1" outlineLevel="3" x14ac:dyDescent="0.2">
      <c r="A63" s="16" t="s">
        <v>116</v>
      </c>
      <c r="B63" s="17" t="s">
        <v>117</v>
      </c>
      <c r="C63" s="18">
        <f>4000+300+12000</f>
        <v>16300</v>
      </c>
    </row>
    <row r="64" spans="1:3" ht="110.25" outlineLevel="3" x14ac:dyDescent="0.2">
      <c r="A64" s="16" t="s">
        <v>118</v>
      </c>
      <c r="B64" s="17" t="s">
        <v>119</v>
      </c>
      <c r="C64" s="18">
        <v>11700</v>
      </c>
    </row>
    <row r="65" spans="1:3" ht="94.5" outlineLevel="3" x14ac:dyDescent="0.2">
      <c r="A65" s="16" t="s">
        <v>120</v>
      </c>
      <c r="B65" s="17" t="s">
        <v>121</v>
      </c>
      <c r="C65" s="18">
        <v>5000</v>
      </c>
    </row>
    <row r="66" spans="1:3" ht="78.75" outlineLevel="3" x14ac:dyDescent="0.2">
      <c r="A66" s="16" t="s">
        <v>122</v>
      </c>
      <c r="B66" s="17" t="s">
        <v>123</v>
      </c>
      <c r="C66" s="18">
        <f>904600+1000+9900+3300+333300+333300+316700+8800+37300</f>
        <v>1948200</v>
      </c>
    </row>
    <row r="67" spans="1:3" ht="63" outlineLevel="3" x14ac:dyDescent="0.2">
      <c r="A67" s="16" t="s">
        <v>124</v>
      </c>
      <c r="B67" s="17" t="s">
        <v>125</v>
      </c>
      <c r="C67" s="18">
        <v>25000</v>
      </c>
    </row>
    <row r="68" spans="1:3" ht="78.75" outlineLevel="3" x14ac:dyDescent="0.2">
      <c r="A68" s="16" t="s">
        <v>126</v>
      </c>
      <c r="B68" s="17" t="s">
        <v>127</v>
      </c>
      <c r="C68" s="18">
        <f>58700+51300+2000+15000+156500+4453300+49600</f>
        <v>4786400</v>
      </c>
    </row>
    <row r="69" spans="1:3" ht="126" outlineLevel="3" x14ac:dyDescent="0.2">
      <c r="A69" s="16" t="s">
        <v>128</v>
      </c>
      <c r="B69" s="17" t="s">
        <v>129</v>
      </c>
      <c r="C69" s="18">
        <v>184400</v>
      </c>
    </row>
    <row r="70" spans="1:3" ht="51.75" customHeight="1" outlineLevel="1" x14ac:dyDescent="0.2">
      <c r="A70" s="16" t="s">
        <v>130</v>
      </c>
      <c r="B70" s="24" t="s">
        <v>131</v>
      </c>
      <c r="C70" s="18">
        <f>10300+337400</f>
        <v>347700</v>
      </c>
    </row>
    <row r="71" spans="1:3" ht="69.75" customHeight="1" outlineLevel="1" x14ac:dyDescent="0.2">
      <c r="A71" s="16" t="s">
        <v>132</v>
      </c>
      <c r="B71" s="24" t="s">
        <v>133</v>
      </c>
      <c r="C71" s="18">
        <f>200000+474700+382000+600000</f>
        <v>1656700</v>
      </c>
    </row>
    <row r="72" spans="1:3" ht="65.25" customHeight="1" outlineLevel="1" x14ac:dyDescent="0.2">
      <c r="A72" s="16" t="s">
        <v>134</v>
      </c>
      <c r="B72" s="24" t="s">
        <v>135</v>
      </c>
      <c r="C72" s="18">
        <f>13050552+20000+934000</f>
        <v>14004552</v>
      </c>
    </row>
    <row r="73" spans="1:3" ht="47.25" outlineLevel="1" x14ac:dyDescent="0.2">
      <c r="A73" s="16" t="s">
        <v>136</v>
      </c>
      <c r="B73" s="24" t="s">
        <v>137</v>
      </c>
      <c r="C73" s="18">
        <v>400000</v>
      </c>
    </row>
    <row r="74" spans="1:3" ht="63" outlineLevel="1" x14ac:dyDescent="0.2">
      <c r="A74" s="16" t="s">
        <v>138</v>
      </c>
      <c r="B74" s="24" t="s">
        <v>139</v>
      </c>
      <c r="C74" s="18">
        <f>59200+90800</f>
        <v>150000</v>
      </c>
    </row>
    <row r="75" spans="1:3" ht="131.25" customHeight="1" outlineLevel="1" x14ac:dyDescent="0.2">
      <c r="A75" s="16" t="s">
        <v>171</v>
      </c>
      <c r="B75" s="24" t="s">
        <v>172</v>
      </c>
      <c r="C75" s="18">
        <v>14160</v>
      </c>
    </row>
    <row r="76" spans="1:3" ht="63" outlineLevel="1" x14ac:dyDescent="0.2">
      <c r="A76" s="16" t="s">
        <v>140</v>
      </c>
      <c r="B76" s="24" t="s">
        <v>141</v>
      </c>
      <c r="C76" s="18">
        <f>-31094-2428</f>
        <v>-33522</v>
      </c>
    </row>
    <row r="77" spans="1:3" ht="47.25" outlineLevel="3" x14ac:dyDescent="0.2">
      <c r="A77" s="16" t="s">
        <v>142</v>
      </c>
      <c r="B77" s="17" t="s">
        <v>143</v>
      </c>
      <c r="C77" s="18">
        <f>3000000+2000000</f>
        <v>5000000</v>
      </c>
    </row>
    <row r="78" spans="1:3" ht="15.75" outlineLevel="3" x14ac:dyDescent="0.2">
      <c r="A78" s="16" t="s">
        <v>144</v>
      </c>
      <c r="B78" s="17" t="s">
        <v>145</v>
      </c>
      <c r="C78" s="18">
        <f>C80+C79</f>
        <v>599200</v>
      </c>
    </row>
    <row r="79" spans="1:3" ht="15.75" outlineLevel="3" x14ac:dyDescent="0.2">
      <c r="A79" s="16" t="s">
        <v>169</v>
      </c>
      <c r="B79" s="17" t="s">
        <v>170</v>
      </c>
      <c r="C79" s="18">
        <v>11200</v>
      </c>
    </row>
    <row r="80" spans="1:3" ht="15.75" outlineLevel="3" x14ac:dyDescent="0.2">
      <c r="A80" s="16" t="s">
        <v>146</v>
      </c>
      <c r="B80" s="17" t="s">
        <v>147</v>
      </c>
      <c r="C80" s="18">
        <f>383000+150000+55000</f>
        <v>588000</v>
      </c>
    </row>
    <row r="81" spans="1:3" ht="15.75" x14ac:dyDescent="0.2">
      <c r="A81" s="12" t="s">
        <v>148</v>
      </c>
      <c r="B81" s="13" t="s">
        <v>149</v>
      </c>
      <c r="C81" s="25">
        <f>C82+C88+C89+C87</f>
        <v>8783746882.1100006</v>
      </c>
    </row>
    <row r="82" spans="1:3" ht="28.5" customHeight="1" outlineLevel="1" x14ac:dyDescent="0.2">
      <c r="A82" s="16" t="s">
        <v>150</v>
      </c>
      <c r="B82" s="21" t="s">
        <v>151</v>
      </c>
      <c r="C82" s="26">
        <f>C83+C84+C85+C86</f>
        <v>8405858081.1100006</v>
      </c>
    </row>
    <row r="83" spans="1:3" ht="15.75" outlineLevel="2" x14ac:dyDescent="0.2">
      <c r="A83" s="16" t="s">
        <v>152</v>
      </c>
      <c r="B83" s="17" t="s">
        <v>153</v>
      </c>
      <c r="C83" s="18">
        <f>430960300+12629600</f>
        <v>443589900</v>
      </c>
    </row>
    <row r="84" spans="1:3" ht="31.5" outlineLevel="2" x14ac:dyDescent="0.2">
      <c r="A84" s="16" t="s">
        <v>154</v>
      </c>
      <c r="B84" s="17" t="s">
        <v>155</v>
      </c>
      <c r="C84" s="26">
        <f>3378853581.11+24752700-73781400-3055500-32160000+8568800-45059100-6486500-69285900-1703200-63772100+4401600</f>
        <v>3121272981.1100001</v>
      </c>
    </row>
    <row r="85" spans="1:3" ht="15.75" outlineLevel="2" x14ac:dyDescent="0.2">
      <c r="A85" s="16" t="s">
        <v>156</v>
      </c>
      <c r="B85" s="17" t="s">
        <v>157</v>
      </c>
      <c r="C85" s="18">
        <f>4832968600-119631600+9812500-179400+110500+55900+119800-106400+43500+600+1300+500+10000000+1773800</f>
        <v>4734969600</v>
      </c>
    </row>
    <row r="86" spans="1:3" ht="15.75" outlineLevel="2" x14ac:dyDescent="0.2">
      <c r="A86" s="16" t="s">
        <v>158</v>
      </c>
      <c r="B86" s="17" t="s">
        <v>159</v>
      </c>
      <c r="C86" s="18">
        <f>106090300-64700</f>
        <v>106025600</v>
      </c>
    </row>
    <row r="87" spans="1:3" ht="31.5" outlineLevel="2" x14ac:dyDescent="0.2">
      <c r="A87" s="16" t="s">
        <v>160</v>
      </c>
      <c r="B87" s="17" t="s">
        <v>161</v>
      </c>
      <c r="C87" s="18">
        <f>-22608596+400000000</f>
        <v>377391404</v>
      </c>
    </row>
    <row r="88" spans="1:3" ht="31.5" outlineLevel="2" x14ac:dyDescent="0.2">
      <c r="A88" s="16" t="s">
        <v>162</v>
      </c>
      <c r="B88" s="17" t="s">
        <v>163</v>
      </c>
      <c r="C88" s="18">
        <f>31094+500000</f>
        <v>531094</v>
      </c>
    </row>
    <row r="89" spans="1:3" ht="39" customHeight="1" outlineLevel="2" x14ac:dyDescent="0.2">
      <c r="A89" s="16" t="s">
        <v>164</v>
      </c>
      <c r="B89" s="17" t="s">
        <v>165</v>
      </c>
      <c r="C89" s="18">
        <f>-31094-2603</f>
        <v>-33697</v>
      </c>
    </row>
    <row r="90" spans="1:3" ht="15.75" x14ac:dyDescent="0.2">
      <c r="A90" s="27"/>
      <c r="B90" s="22" t="s">
        <v>166</v>
      </c>
      <c r="C90" s="28">
        <f>C7+C81</f>
        <v>14809647762.110001</v>
      </c>
    </row>
    <row r="94" spans="1:3" ht="12.75" customHeight="1" x14ac:dyDescent="0.2">
      <c r="C94" s="8"/>
    </row>
  </sheetData>
  <pageMargins left="1.1811023622047245" right="0.39370078740157477" top="0.78740157480314954" bottom="0.78740157480314954" header="0.31496062992125984" footer="0.31496062992125984"/>
  <pageSetup paperSize="9" scale="65" fitToHeight="3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№1</vt:lpstr>
      <vt:lpstr>'Приложение №1'!Print_Titles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Дыкая Ольга Викторовна</cp:lastModifiedBy>
  <cp:revision>2</cp:revision>
  <cp:lastPrinted>2025-10-06T12:03:18Z</cp:lastPrinted>
  <dcterms:created xsi:type="dcterms:W3CDTF">2019-11-01T04:08:00Z</dcterms:created>
  <dcterms:modified xsi:type="dcterms:W3CDTF">2025-10-06T12:03:21Z</dcterms:modified>
</cp:coreProperties>
</file>